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060" activeTab="2"/>
  </bookViews>
  <sheets>
    <sheet name="Suppl. Table 1" sheetId="3" r:id="rId1"/>
    <sheet name="Suppl. Table 2" sheetId="1" r:id="rId2"/>
    <sheet name="Suppl. Table 3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<sst xmlns="http://schemas.openxmlformats.org/spreadsheetml/2006/main" count="205" uniqueCount="103">
  <si>
    <t>ASV 1</t>
  </si>
  <si>
    <t>Notes</t>
  </si>
  <si>
    <t>ASV 49</t>
  </si>
  <si>
    <t>Kingdom</t>
  </si>
  <si>
    <t>Phylum</t>
  </si>
  <si>
    <t>Class</t>
  </si>
  <si>
    <t>Order</t>
  </si>
  <si>
    <t>Family</t>
  </si>
  <si>
    <t>Genus</t>
  </si>
  <si>
    <t>Species</t>
  </si>
  <si>
    <t>Silva alignment followed by BLAST taxonomy</t>
  </si>
  <si>
    <t>Bacteria</t>
  </si>
  <si>
    <t>Bacteroidota</t>
  </si>
  <si>
    <t>Bacteroidia</t>
  </si>
  <si>
    <t>Bacteroidales</t>
  </si>
  <si>
    <t>Muribaculaceae</t>
  </si>
  <si>
    <t>uncultured_bacterium</t>
  </si>
  <si>
    <t>Firmicutes</t>
  </si>
  <si>
    <t>Clostridia</t>
  </si>
  <si>
    <t>Lachnospirales</t>
  </si>
  <si>
    <t>Lachnospiraceae</t>
  </si>
  <si>
    <t>uncultured</t>
  </si>
  <si>
    <r>
      <rPr>
        <sz val="11"/>
        <color theme="1"/>
        <rFont val="等线"/>
        <charset val="134"/>
        <scheme val="minor"/>
      </rPr>
      <t xml:space="preserve">Greengenes 13_8 99% </t>
    </r>
    <r>
      <rPr>
        <sz val="11"/>
        <rFont val="等线"/>
        <charset val="134"/>
        <scheme val="minor"/>
      </rPr>
      <t>pretrained</t>
    </r>
    <r>
      <rPr>
        <sz val="11"/>
        <color theme="1"/>
        <rFont val="等线"/>
        <charset val="134"/>
        <scheme val="minor"/>
      </rPr>
      <t xml:space="preserve"> Naïve-Bayes classifier</t>
    </r>
  </si>
  <si>
    <t>Bacteroidetes</t>
  </si>
  <si>
    <t>S24-7 [author note: S24-7 has recently been described as Muribaculaceae]</t>
  </si>
  <si>
    <t>Clostridiales</t>
  </si>
  <si>
    <r>
      <rPr>
        <sz val="11"/>
        <color theme="1"/>
        <rFont val="等线"/>
        <charset val="134"/>
        <scheme val="minor"/>
      </rPr>
      <t xml:space="preserve">Silva 138 99% </t>
    </r>
    <r>
      <rPr>
        <sz val="11"/>
        <rFont val="等线"/>
        <charset val="134"/>
        <scheme val="minor"/>
      </rPr>
      <t>pretrained</t>
    </r>
    <r>
      <rPr>
        <sz val="11"/>
        <color theme="1"/>
        <rFont val="等线"/>
        <charset val="134"/>
        <scheme val="minor"/>
      </rPr>
      <t xml:space="preserve"> Naïve-Bayes classifier</t>
    </r>
  </si>
  <si>
    <t>SINA ACT (online tool) - Silva</t>
  </si>
  <si>
    <t>Acetatifactor</t>
  </si>
  <si>
    <t>SINA ACT (online tool) - RDP</t>
  </si>
  <si>
    <t>Porphyromonadaceae</t>
  </si>
  <si>
    <t>unclassified_"Porphyromonadaceae"</t>
  </si>
  <si>
    <t>BLAST (online)</t>
  </si>
  <si>
    <t>Muribaculum</t>
  </si>
  <si>
    <t>intestinale</t>
  </si>
  <si>
    <t>93.33% identity, e-value = 1e-84</t>
  </si>
  <si>
    <t>muris</t>
  </si>
  <si>
    <t>91.94% identity, e-value = 1e-79</t>
  </si>
  <si>
    <t>ASV 1 consensus sequence used for BLAST</t>
  </si>
  <si>
    <t>TCCGGATTTATTGGGTTTAAAGGGTGCGTAGGCGGACAGTTAAGTCAGCGGTAAAATTGAGAGGCTCAACCTCTTCCCGCCGTTGAAACTGATTGTCTTGAGTGGGCGAGAAGTATGCGGAATGCGTGGTGTAGCGGTGAAATGCATAGATATCACGCAGAACTCCGATTGCGAAGGCAGCATACCGGCGCCCAACTGACGCTGAAGCAC</t>
  </si>
  <si>
    <t>ASV 49 consensus sequence used for BLAST</t>
  </si>
  <si>
    <t>TCCGGATTCACTGGGTGTAAAGGGAGCGTAGACGGCCATGCAAGCCAGGGGTGAAAGCCCGGGGCCCAACCCCGGGACTGCCCTTGGAACTGCATGGCTGGAGTGCGGGAGGGGCAGGCGGAATTCCTGGTGTAGCGGTGAAATGCGTAGATATCAGGAGGAACACCGGCGGCGAAGGCGGCCTGCTGGACCGCGACTGACGTTGAGGCT</t>
  </si>
  <si>
    <t>WD v ND p-value</t>
  </si>
  <si>
    <t>WD+Ch vs WD p-value</t>
  </si>
  <si>
    <t>Expt1 avg ND</t>
  </si>
  <si>
    <t>Expt1 avg WD</t>
  </si>
  <si>
    <t>Expt1 avg WD+Ch</t>
  </si>
  <si>
    <t>Expt2 avg ND</t>
  </si>
  <si>
    <t>Expt2 avg WD</t>
  </si>
  <si>
    <t>Expt2 avg WD+Ch</t>
  </si>
  <si>
    <t>Fed glucose</t>
  </si>
  <si>
    <t xml:space="preserve">Body weight </t>
  </si>
  <si>
    <t>Fasting glucose</t>
  </si>
  <si>
    <t>Glucose (15 min)</t>
  </si>
  <si>
    <t>0..0205</t>
  </si>
  <si>
    <t>Glucose (30 min)</t>
  </si>
  <si>
    <t>Glucose (60 min)</t>
  </si>
  <si>
    <t>Glucose (120 min)</t>
  </si>
  <si>
    <t>Fasting insulin</t>
  </si>
  <si>
    <t>GTT-AUC</t>
  </si>
  <si>
    <t>Serum cholesterol</t>
  </si>
  <si>
    <t>Epididymal fat</t>
  </si>
  <si>
    <t>fgf15-ileum</t>
  </si>
  <si>
    <t>gcg-ileum</t>
  </si>
  <si>
    <t>shp-ileum</t>
  </si>
  <si>
    <t>fxr-liver</t>
  </si>
  <si>
    <t>shp-liver</t>
  </si>
  <si>
    <t>cyp7a1-liver</t>
  </si>
  <si>
    <t>tgr5-ileum</t>
  </si>
  <si>
    <t>tgr5-liver</t>
  </si>
  <si>
    <t>fxr-ileum</t>
  </si>
  <si>
    <t>Experiment 1</t>
  </si>
  <si>
    <t>Experiment 2</t>
  </si>
  <si>
    <t>WD vs ND</t>
  </si>
  <si>
    <t>WD+Ch vs WD</t>
  </si>
  <si>
    <t>Consistent fold change?</t>
  </si>
  <si>
    <t>Average p-value (only for consistent fold change direction)</t>
  </si>
  <si>
    <t>Fisher's p-value (only for consistent fold change direction)</t>
  </si>
  <si>
    <t>LN values for Fisher</t>
  </si>
  <si>
    <t>Fisher (regardlesss of consistency)</t>
  </si>
  <si>
    <t>Mann-Whitney p-value</t>
  </si>
  <si>
    <t>FDR</t>
  </si>
  <si>
    <t>Fold change</t>
  </si>
  <si>
    <t>Fold change direction</t>
  </si>
  <si>
    <t>Chol+WD vs WD</t>
  </si>
  <si>
    <t>f__Anaeroplasmataceae</t>
  </si>
  <si>
    <t>NA</t>
  </si>
  <si>
    <t>f__Unknown</t>
  </si>
  <si>
    <t>f__Muribaculaceae</t>
  </si>
  <si>
    <t>f__Streptococcaceae</t>
  </si>
  <si>
    <t>f__Staphylococcaceae</t>
  </si>
  <si>
    <t>f__Enterobacteriaceae</t>
  </si>
  <si>
    <t>f__Enterococcaceae</t>
  </si>
  <si>
    <t>f__Lachnospiraceae</t>
  </si>
  <si>
    <t>f__Mogibacteriaceae</t>
  </si>
  <si>
    <t>f__Peptostreptococcaceae</t>
  </si>
  <si>
    <t>f__Dehalobacteriaceae</t>
  </si>
  <si>
    <t>f__Clostridiaceae</t>
  </si>
  <si>
    <t>f__Coriobacteriaceae</t>
  </si>
  <si>
    <t>f__Erysipelotrichaceae</t>
  </si>
  <si>
    <t>f__Lactobacillaceae</t>
  </si>
  <si>
    <t>f__Turicibacteraceae</t>
  </si>
  <si>
    <t>f__Ruminococcaceae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</si>
</sst>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"/>
  </numFmts>
  <fonts count="24">
    <font>
      <sz val="11"/>
      <color theme="1"/>
      <name val="等线"/>
      <charset val="134"/>
      <scheme val="minor"/>
    </font>
    <font>
      <sz val="11"/>
      <color theme="2" tint="-0.249977111117893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name val="等线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5" borderId="20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21" applyNumberFormat="0" applyFill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1" fillId="0" borderId="22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6" borderId="23" applyNumberFormat="0" applyAlignment="0" applyProtection="0">
      <alignment vertical="center"/>
    </xf>
    <xf numFmtId="0" fontId="13" fillId="7" borderId="24" applyNumberFormat="0" applyAlignment="0" applyProtection="0">
      <alignment vertical="center"/>
    </xf>
    <xf numFmtId="0" fontId="14" fillId="7" borderId="23" applyNumberFormat="0" applyAlignment="0" applyProtection="0">
      <alignment vertical="center"/>
    </xf>
    <xf numFmtId="0" fontId="15" fillId="8" borderId="25" applyNumberFormat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</cellStyleXfs>
  <cellXfs count="42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/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/>
    <xf numFmtId="0" fontId="0" fillId="0" borderId="7" xfId="0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176" fontId="0" fillId="0" borderId="9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176" fontId="0" fillId="0" borderId="8" xfId="0" applyNumberFormat="1" applyBorder="1" applyAlignment="1">
      <alignment horizontal="center"/>
    </xf>
    <xf numFmtId="0" fontId="0" fillId="0" borderId="11" xfId="0" applyBorder="1" applyAlignment="1">
      <alignment horizontal="center" vertical="center"/>
    </xf>
    <xf numFmtId="176" fontId="0" fillId="0" borderId="10" xfId="0" applyNumberFormat="1" applyBorder="1" applyAlignment="1">
      <alignment horizontal="center"/>
    </xf>
    <xf numFmtId="176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/>
    <xf numFmtId="0" fontId="0" fillId="4" borderId="0" xfId="0" applyFill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2"/>
  <sheetViews>
    <sheetView workbookViewId="0">
      <selection activeCell="A40" sqref="A40"/>
    </sheetView>
  </sheetViews>
  <sheetFormatPr defaultColWidth="9" defaultRowHeight="14.25"/>
  <cols>
    <col min="1" max="1" width="46.8583333333333" customWidth="1"/>
    <col min="6" max="6" width="62.5666666666667" customWidth="1"/>
    <col min="7" max="7" width="31.5666666666667" customWidth="1"/>
    <col min="8" max="8" width="19.1416666666667" customWidth="1"/>
    <col min="13" max="13" width="13.1416666666667" customWidth="1"/>
    <col min="14" max="14" width="14.7083333333333" customWidth="1"/>
    <col min="15" max="15" width="11.7083333333333" customWidth="1"/>
  </cols>
  <sheetData>
    <row r="1" spans="2:17">
      <c r="B1" s="39" t="s">
        <v>0</v>
      </c>
      <c r="C1" s="39"/>
      <c r="D1" s="39"/>
      <c r="E1" s="39"/>
      <c r="F1" s="39"/>
      <c r="G1" s="39"/>
      <c r="H1" s="39"/>
      <c r="I1" s="39" t="s">
        <v>1</v>
      </c>
      <c r="J1" s="41" t="s">
        <v>2</v>
      </c>
      <c r="K1" s="41"/>
      <c r="L1" s="41"/>
      <c r="M1" s="41"/>
      <c r="N1" s="41"/>
      <c r="O1" s="41"/>
      <c r="P1" s="41"/>
      <c r="Q1" s="41" t="s">
        <v>1</v>
      </c>
    </row>
    <row r="2" spans="2:16"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J2" t="s">
        <v>3</v>
      </c>
      <c r="K2" t="s">
        <v>4</v>
      </c>
      <c r="L2" t="s">
        <v>5</v>
      </c>
      <c r="M2" t="s">
        <v>6</v>
      </c>
      <c r="N2" t="s">
        <v>7</v>
      </c>
      <c r="O2" t="s">
        <v>8</v>
      </c>
      <c r="P2" t="s">
        <v>9</v>
      </c>
    </row>
    <row r="3" spans="1:16">
      <c r="A3" t="s">
        <v>10</v>
      </c>
      <c r="B3" t="s">
        <v>11</v>
      </c>
      <c r="C3" t="s">
        <v>12</v>
      </c>
      <c r="D3" t="s">
        <v>13</v>
      </c>
      <c r="E3" t="s">
        <v>14</v>
      </c>
      <c r="F3" t="s">
        <v>15</v>
      </c>
      <c r="G3" t="s">
        <v>15</v>
      </c>
      <c r="H3" t="s">
        <v>16</v>
      </c>
      <c r="J3" t="s">
        <v>11</v>
      </c>
      <c r="K3" t="s">
        <v>17</v>
      </c>
      <c r="L3" t="s">
        <v>18</v>
      </c>
      <c r="M3" t="s">
        <v>19</v>
      </c>
      <c r="N3" t="s">
        <v>20</v>
      </c>
      <c r="O3" t="s">
        <v>21</v>
      </c>
      <c r="P3" t="s">
        <v>16</v>
      </c>
    </row>
    <row r="4" spans="1:16">
      <c r="A4" t="s">
        <v>22</v>
      </c>
      <c r="B4" t="s">
        <v>11</v>
      </c>
      <c r="C4" t="s">
        <v>23</v>
      </c>
      <c r="D4" t="s">
        <v>13</v>
      </c>
      <c r="E4" t="s">
        <v>14</v>
      </c>
      <c r="F4" t="s">
        <v>24</v>
      </c>
      <c r="G4" s="40"/>
      <c r="H4" s="40"/>
      <c r="I4" s="40"/>
      <c r="J4" t="s">
        <v>11</v>
      </c>
      <c r="K4" t="s">
        <v>17</v>
      </c>
      <c r="L4" t="s">
        <v>18</v>
      </c>
      <c r="M4" t="s">
        <v>25</v>
      </c>
      <c r="N4" s="40"/>
      <c r="O4" s="40"/>
      <c r="P4" s="40"/>
    </row>
    <row r="5" spans="1:16">
      <c r="A5" t="s">
        <v>26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15</v>
      </c>
      <c r="H5" s="40"/>
      <c r="I5" s="40"/>
      <c r="J5" t="s">
        <v>11</v>
      </c>
      <c r="K5" t="s">
        <v>17</v>
      </c>
      <c r="L5" t="s">
        <v>18</v>
      </c>
      <c r="M5" t="s">
        <v>19</v>
      </c>
      <c r="N5" t="s">
        <v>20</v>
      </c>
      <c r="O5" s="40"/>
      <c r="P5" s="40"/>
    </row>
    <row r="6" spans="1:16">
      <c r="A6" t="s">
        <v>27</v>
      </c>
      <c r="B6" t="s">
        <v>11</v>
      </c>
      <c r="C6" t="s">
        <v>12</v>
      </c>
      <c r="D6" t="s">
        <v>13</v>
      </c>
      <c r="E6" t="s">
        <v>14</v>
      </c>
      <c r="F6" t="s">
        <v>15</v>
      </c>
      <c r="G6" s="40"/>
      <c r="H6" s="40"/>
      <c r="I6" s="40"/>
      <c r="J6" t="s">
        <v>11</v>
      </c>
      <c r="K6" t="s">
        <v>17</v>
      </c>
      <c r="L6" t="s">
        <v>18</v>
      </c>
      <c r="M6" t="s">
        <v>25</v>
      </c>
      <c r="N6" t="s">
        <v>20</v>
      </c>
      <c r="O6" t="s">
        <v>28</v>
      </c>
      <c r="P6" s="40"/>
    </row>
    <row r="7" spans="1:16">
      <c r="A7" t="s">
        <v>29</v>
      </c>
      <c r="B7" t="s">
        <v>11</v>
      </c>
      <c r="C7" t="s">
        <v>23</v>
      </c>
      <c r="D7" t="s">
        <v>13</v>
      </c>
      <c r="E7" t="s">
        <v>14</v>
      </c>
      <c r="F7" t="s">
        <v>30</v>
      </c>
      <c r="G7" t="s">
        <v>31</v>
      </c>
      <c r="H7" s="40"/>
      <c r="I7" s="40"/>
      <c r="J7" t="s">
        <v>11</v>
      </c>
      <c r="K7" t="s">
        <v>17</v>
      </c>
      <c r="L7" t="s">
        <v>18</v>
      </c>
      <c r="M7" t="s">
        <v>19</v>
      </c>
      <c r="N7" t="s">
        <v>20</v>
      </c>
      <c r="O7" t="s">
        <v>21</v>
      </c>
      <c r="P7" s="40"/>
    </row>
    <row r="8" spans="1:17">
      <c r="A8" t="s">
        <v>32</v>
      </c>
      <c r="B8" t="s">
        <v>11</v>
      </c>
      <c r="C8" t="s">
        <v>23</v>
      </c>
      <c r="D8" t="s">
        <v>13</v>
      </c>
      <c r="E8" t="s">
        <v>14</v>
      </c>
      <c r="F8" t="s">
        <v>15</v>
      </c>
      <c r="G8" t="s">
        <v>33</v>
      </c>
      <c r="H8" t="s">
        <v>34</v>
      </c>
      <c r="I8" t="s">
        <v>35</v>
      </c>
      <c r="J8" t="s">
        <v>11</v>
      </c>
      <c r="K8" t="s">
        <v>17</v>
      </c>
      <c r="L8" t="s">
        <v>18</v>
      </c>
      <c r="M8" t="s">
        <v>25</v>
      </c>
      <c r="N8" t="s">
        <v>20</v>
      </c>
      <c r="O8" t="s">
        <v>28</v>
      </c>
      <c r="P8" t="s">
        <v>36</v>
      </c>
      <c r="Q8" t="s">
        <v>37</v>
      </c>
    </row>
    <row r="11" spans="1:2">
      <c r="A11" t="s">
        <v>38</v>
      </c>
      <c r="B11" t="s">
        <v>39</v>
      </c>
    </row>
    <row r="12" spans="1:2">
      <c r="A12" t="s">
        <v>40</v>
      </c>
      <c r="B12" t="s">
        <v>41</v>
      </c>
    </row>
  </sheetData>
  <mergeCells count="2">
    <mergeCell ref="B1:H1"/>
    <mergeCell ref="J1:P1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workbookViewId="0">
      <selection activeCell="T39" sqref="T39"/>
    </sheetView>
  </sheetViews>
  <sheetFormatPr defaultColWidth="9" defaultRowHeight="14.25"/>
  <cols>
    <col min="1" max="1" width="15.7083333333333" customWidth="1"/>
    <col min="2" max="2" width="16.1416666666667" customWidth="1"/>
    <col min="3" max="3" width="21" customWidth="1"/>
    <col min="4" max="4" width="12.425" style="11" customWidth="1"/>
    <col min="5" max="5" width="12.8583333333333" style="11" customWidth="1"/>
    <col min="6" max="6" width="16.2833333333333" style="11" customWidth="1"/>
    <col min="7" max="7" width="12.425" style="11" customWidth="1"/>
    <col min="8" max="8" width="12.8583333333333" style="11" customWidth="1"/>
    <col min="9" max="9" width="16.2833333333333" style="11" customWidth="1"/>
    <col min="10" max="13" width="9.14166666666667" style="11"/>
  </cols>
  <sheetData>
    <row r="1" ht="15" spans="1:9">
      <c r="A1" s="23"/>
      <c r="B1" s="24" t="s">
        <v>42</v>
      </c>
      <c r="C1" s="24" t="s">
        <v>43</v>
      </c>
      <c r="D1" s="25" t="s">
        <v>44</v>
      </c>
      <c r="E1" s="25" t="s">
        <v>45</v>
      </c>
      <c r="F1" s="25" t="s">
        <v>46</v>
      </c>
      <c r="G1" s="25" t="s">
        <v>47</v>
      </c>
      <c r="H1" s="25" t="s">
        <v>48</v>
      </c>
      <c r="I1" s="19" t="s">
        <v>49</v>
      </c>
    </row>
    <row r="2" spans="1:9">
      <c r="A2" s="26" t="s">
        <v>50</v>
      </c>
      <c r="B2" s="27">
        <v>0.000382511475459681</v>
      </c>
      <c r="C2" s="27">
        <v>0.00140845281409687</v>
      </c>
      <c r="D2" s="28">
        <v>142.6</v>
      </c>
      <c r="E2" s="28">
        <v>177.4</v>
      </c>
      <c r="F2" s="28">
        <v>167.4</v>
      </c>
      <c r="G2" s="28">
        <v>146</v>
      </c>
      <c r="H2" s="28">
        <v>174.6</v>
      </c>
      <c r="I2" s="5">
        <v>128.4</v>
      </c>
    </row>
    <row r="3" spans="1:9">
      <c r="A3" s="29" t="s">
        <v>51</v>
      </c>
      <c r="B3" s="27">
        <v>9.08255730457325e-5</v>
      </c>
      <c r="C3" s="27">
        <v>0.5</v>
      </c>
      <c r="D3" s="30">
        <v>32.7</v>
      </c>
      <c r="E3" s="30">
        <v>43.84</v>
      </c>
      <c r="F3" s="30">
        <v>45.5</v>
      </c>
      <c r="G3" s="30">
        <v>34.02</v>
      </c>
      <c r="H3" s="30">
        <v>45.72</v>
      </c>
      <c r="I3" s="13">
        <v>42.8</v>
      </c>
    </row>
    <row r="4" spans="1:9">
      <c r="A4" s="29" t="s">
        <v>52</v>
      </c>
      <c r="B4" s="27">
        <v>5.4125441122345e-6</v>
      </c>
      <c r="C4" s="27">
        <v>0.00257109180986509</v>
      </c>
      <c r="D4" s="30">
        <v>130</v>
      </c>
      <c r="E4" s="30">
        <v>201.8</v>
      </c>
      <c r="F4" s="30">
        <v>177.2</v>
      </c>
      <c r="G4" s="30">
        <v>141.6</v>
      </c>
      <c r="H4" s="30">
        <v>181.4</v>
      </c>
      <c r="I4" s="13">
        <v>152.4</v>
      </c>
    </row>
    <row r="5" spans="1:9">
      <c r="A5" s="29" t="s">
        <v>53</v>
      </c>
      <c r="B5" s="27">
        <v>0.000501778190051765</v>
      </c>
      <c r="C5" s="27" t="s">
        <v>54</v>
      </c>
      <c r="D5" s="30">
        <v>303</v>
      </c>
      <c r="E5" s="30">
        <v>390</v>
      </c>
      <c r="F5" s="30">
        <v>394.4</v>
      </c>
      <c r="G5" s="30">
        <v>321.6</v>
      </c>
      <c r="H5" s="30">
        <v>419.2</v>
      </c>
      <c r="I5" s="13">
        <v>343.6</v>
      </c>
    </row>
    <row r="6" spans="1:9">
      <c r="A6" s="29" t="s">
        <v>55</v>
      </c>
      <c r="B6" s="27">
        <v>0.000105509908437508</v>
      </c>
      <c r="C6" s="27">
        <v>0.00734482236030225</v>
      </c>
      <c r="D6" s="30">
        <v>245.4</v>
      </c>
      <c r="E6" s="30">
        <v>388.2</v>
      </c>
      <c r="F6" s="30">
        <v>334</v>
      </c>
      <c r="G6" s="30">
        <v>258.4</v>
      </c>
      <c r="H6" s="30">
        <v>404.6</v>
      </c>
      <c r="I6" s="13">
        <v>326.6</v>
      </c>
    </row>
    <row r="7" spans="1:9">
      <c r="A7" s="29" t="s">
        <v>56</v>
      </c>
      <c r="B7" s="27">
        <v>9.08255730457325e-5</v>
      </c>
      <c r="C7" s="27">
        <v>0.0319</v>
      </c>
      <c r="D7" s="30">
        <v>177.4</v>
      </c>
      <c r="E7" s="30">
        <v>266.8</v>
      </c>
      <c r="F7" s="30">
        <v>252.8</v>
      </c>
      <c r="G7" s="30">
        <v>160</v>
      </c>
      <c r="H7" s="30">
        <v>311</v>
      </c>
      <c r="I7" s="13">
        <v>248.2</v>
      </c>
    </row>
    <row r="8" spans="1:9">
      <c r="A8" s="29" t="s">
        <v>57</v>
      </c>
      <c r="B8" s="27">
        <v>0.000216555143516103</v>
      </c>
      <c r="C8" s="27">
        <v>0.0205106850314561</v>
      </c>
      <c r="D8" s="30">
        <v>147</v>
      </c>
      <c r="E8" s="30">
        <v>208.8</v>
      </c>
      <c r="F8" s="30">
        <v>174.2</v>
      </c>
      <c r="G8" s="30">
        <v>122.4</v>
      </c>
      <c r="H8" s="30">
        <v>193.4</v>
      </c>
      <c r="I8" s="13">
        <v>157</v>
      </c>
    </row>
    <row r="9" spans="1:9">
      <c r="A9" s="31" t="s">
        <v>58</v>
      </c>
      <c r="B9" s="27">
        <v>0.0315064192773171</v>
      </c>
      <c r="C9" s="27">
        <v>0.439892150528497</v>
      </c>
      <c r="D9" s="30">
        <v>1.2525875176</v>
      </c>
      <c r="E9" s="30">
        <v>2.1511145776</v>
      </c>
      <c r="F9" s="30">
        <v>1.90831462</v>
      </c>
      <c r="G9" s="30">
        <v>2.0845124</v>
      </c>
      <c r="H9" s="30">
        <v>2.0512402</v>
      </c>
      <c r="I9" s="13">
        <v>2.16414164</v>
      </c>
    </row>
    <row r="10" spans="1:9">
      <c r="A10" s="29" t="s">
        <v>59</v>
      </c>
      <c r="B10" s="27">
        <v>5.4125441122345e-6</v>
      </c>
      <c r="C10" s="27">
        <v>0.00228555423080961</v>
      </c>
      <c r="D10" s="30">
        <v>23434.8</v>
      </c>
      <c r="E10" s="30">
        <v>34368.2</v>
      </c>
      <c r="F10" s="30">
        <v>31362.2</v>
      </c>
      <c r="G10" s="30">
        <v>22572.2</v>
      </c>
      <c r="H10" s="30">
        <v>36549.4</v>
      </c>
      <c r="I10" s="13">
        <v>29524.8</v>
      </c>
    </row>
    <row r="11" spans="1:9">
      <c r="A11" s="29" t="s">
        <v>60</v>
      </c>
      <c r="B11" s="27">
        <v>0.000290030185735336</v>
      </c>
      <c r="C11" s="27">
        <v>0.113150715884991</v>
      </c>
      <c r="D11" s="30">
        <v>124.187724</v>
      </c>
      <c r="E11" s="30">
        <v>180.901992</v>
      </c>
      <c r="F11" s="30">
        <v>166.561392</v>
      </c>
      <c r="G11" s="30">
        <v>145.63232</v>
      </c>
      <c r="H11" s="30">
        <v>202.31562</v>
      </c>
      <c r="I11" s="13">
        <v>178.6388</v>
      </c>
    </row>
    <row r="12" ht="15" spans="1:9">
      <c r="A12" s="32" t="s">
        <v>61</v>
      </c>
      <c r="B12" s="27">
        <v>0.0007523436316006</v>
      </c>
      <c r="C12" s="27">
        <v>0.0086077687313079</v>
      </c>
      <c r="D12" s="33">
        <v>3.6400864364</v>
      </c>
      <c r="E12" s="33">
        <v>5.6594249172</v>
      </c>
      <c r="F12" s="33">
        <v>4.6121092812</v>
      </c>
      <c r="G12" s="33">
        <v>3.8960218344</v>
      </c>
      <c r="H12" s="33">
        <v>4.650519693</v>
      </c>
      <c r="I12" s="17">
        <v>3.944913531</v>
      </c>
    </row>
    <row r="13" spans="1:9">
      <c r="A13" s="34" t="s">
        <v>62</v>
      </c>
      <c r="B13" s="35">
        <v>0.325569406740999</v>
      </c>
      <c r="C13" s="35">
        <v>1.0825088224469e-5</v>
      </c>
      <c r="D13" s="28">
        <v>1.7701876464</v>
      </c>
      <c r="E13" s="28">
        <v>2.5838647754</v>
      </c>
      <c r="F13" s="28">
        <v>0.4401634892</v>
      </c>
      <c r="G13" s="28">
        <v>1.590790221</v>
      </c>
      <c r="H13" s="28">
        <v>1.7452380418</v>
      </c>
      <c r="I13" s="5">
        <v>0.3121612352</v>
      </c>
    </row>
    <row r="14" spans="1:9">
      <c r="A14" s="29" t="s">
        <v>63</v>
      </c>
      <c r="B14" s="27">
        <v>0.879784301056993</v>
      </c>
      <c r="C14" s="27">
        <v>0.00684145575786443</v>
      </c>
      <c r="D14" s="30">
        <v>1.4384539154</v>
      </c>
      <c r="E14" s="30">
        <v>1.2186499272</v>
      </c>
      <c r="F14" s="30">
        <v>1.9825540026</v>
      </c>
      <c r="G14" s="30">
        <v>1.2847910574</v>
      </c>
      <c r="H14" s="30">
        <v>1.547804236</v>
      </c>
      <c r="I14" s="13">
        <v>2.3487756606</v>
      </c>
    </row>
    <row r="15" spans="1:9">
      <c r="A15" s="29" t="s">
        <v>64</v>
      </c>
      <c r="B15" s="27">
        <v>0.352681374353201</v>
      </c>
      <c r="C15" s="27">
        <v>7.57756175712832e-5</v>
      </c>
      <c r="D15" s="30">
        <v>4.3124861934</v>
      </c>
      <c r="E15" s="30">
        <v>7.915846156</v>
      </c>
      <c r="F15" s="30">
        <v>1.002774621</v>
      </c>
      <c r="G15" s="30">
        <v>5.430861208</v>
      </c>
      <c r="H15" s="30">
        <v>4.5665672842</v>
      </c>
      <c r="I15" s="13">
        <v>1.3852039774</v>
      </c>
    </row>
    <row r="16" spans="1:9">
      <c r="A16" s="29" t="s">
        <v>65</v>
      </c>
      <c r="B16" s="27">
        <v>0.00287947346770876</v>
      </c>
      <c r="C16" s="27">
        <v>0.0892095520578493</v>
      </c>
      <c r="D16" s="30">
        <v>1.2027196286</v>
      </c>
      <c r="E16" s="30">
        <v>2.2512339996</v>
      </c>
      <c r="F16" s="30">
        <v>1.8116750496</v>
      </c>
      <c r="G16" s="30">
        <v>1.5844705162</v>
      </c>
      <c r="H16" s="30">
        <v>2.1186702764</v>
      </c>
      <c r="I16" s="13">
        <v>1.6964501082</v>
      </c>
    </row>
    <row r="17" spans="1:9">
      <c r="A17" s="29" t="s">
        <v>66</v>
      </c>
      <c r="B17" s="27">
        <v>0.0432570525449782</v>
      </c>
      <c r="C17" s="27">
        <v>0.00359788684507963</v>
      </c>
      <c r="D17" s="30">
        <v>1.5046597678</v>
      </c>
      <c r="E17" s="30">
        <v>1.1813673266</v>
      </c>
      <c r="F17" s="30">
        <v>0.638086849</v>
      </c>
      <c r="G17" s="30">
        <v>1.54146022</v>
      </c>
      <c r="H17" s="30">
        <v>1.04187737</v>
      </c>
      <c r="I17" s="13">
        <v>0.4549596552</v>
      </c>
    </row>
    <row r="18" spans="1:9">
      <c r="A18" s="29" t="s">
        <v>67</v>
      </c>
      <c r="B18" s="27">
        <v>0.103979744458987</v>
      </c>
      <c r="C18" s="27">
        <v>0.000181651146091465</v>
      </c>
      <c r="D18" s="30">
        <v>0.295610463</v>
      </c>
      <c r="E18" s="30">
        <v>0.5129331</v>
      </c>
      <c r="F18" s="30">
        <v>3.1216187166</v>
      </c>
      <c r="G18" s="30">
        <v>0.722012379</v>
      </c>
      <c r="H18" s="30">
        <v>0.665173746</v>
      </c>
      <c r="I18" s="13">
        <v>2.912321962</v>
      </c>
    </row>
    <row r="19" spans="1:9">
      <c r="A19" s="31" t="s">
        <v>68</v>
      </c>
      <c r="B19" s="27">
        <v>0.256660369915857</v>
      </c>
      <c r="C19" s="27">
        <v>0.911797181147026</v>
      </c>
      <c r="D19" s="30">
        <v>1.2768435762</v>
      </c>
      <c r="E19" s="30">
        <v>1.5052300254</v>
      </c>
      <c r="F19" s="30">
        <v>2.0414570022</v>
      </c>
      <c r="G19" s="30">
        <v>1.90289448</v>
      </c>
      <c r="H19" s="30">
        <v>2.0881183276</v>
      </c>
      <c r="I19" s="13">
        <v>1.876687817</v>
      </c>
    </row>
    <row r="20" spans="1:9">
      <c r="A20" s="31" t="s">
        <v>69</v>
      </c>
      <c r="B20" s="27">
        <v>0.0288055597653121</v>
      </c>
      <c r="C20" s="27">
        <v>0.545198510180071</v>
      </c>
      <c r="D20" s="30">
        <v>0.6902093196</v>
      </c>
      <c r="E20" s="30">
        <v>1.1961023366</v>
      </c>
      <c r="F20" s="30">
        <v>0.9436379464</v>
      </c>
      <c r="G20" s="30">
        <v>0.972365503</v>
      </c>
      <c r="H20" s="30">
        <v>1.5139694368</v>
      </c>
      <c r="I20" s="13">
        <v>1.4697323926</v>
      </c>
    </row>
    <row r="21" ht="15" spans="1:9">
      <c r="A21" s="36" t="s">
        <v>70</v>
      </c>
      <c r="B21" s="37">
        <v>0.68421052631579</v>
      </c>
      <c r="C21" s="37">
        <v>0.739364350819459</v>
      </c>
      <c r="D21" s="33">
        <v>1.076377763</v>
      </c>
      <c r="E21" s="33">
        <v>1.062186064</v>
      </c>
      <c r="F21" s="33">
        <v>1.2667965312</v>
      </c>
      <c r="G21" s="33">
        <v>1.2813960366</v>
      </c>
      <c r="H21" s="33">
        <v>1.379244462</v>
      </c>
      <c r="I21" s="17">
        <v>1.2442951</v>
      </c>
    </row>
    <row r="22" spans="2:3">
      <c r="B22" s="38"/>
      <c r="C22" s="38"/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24"/>
  <sheetViews>
    <sheetView tabSelected="1" zoomScale="70" zoomScaleNormal="70" workbookViewId="0">
      <pane xSplit="1" ySplit="3" topLeftCell="B4" activePane="bottomRight" state="frozen"/>
      <selection/>
      <selection pane="topRight"/>
      <selection pane="bottomLeft"/>
      <selection pane="bottomRight" activeCell="H41" sqref="H41"/>
    </sheetView>
  </sheetViews>
  <sheetFormatPr defaultColWidth="9.14166666666667" defaultRowHeight="14.25"/>
  <cols>
    <col min="1" max="1" width="23.2833333333333" customWidth="1"/>
    <col min="14" max="15" width="13.7083333333333" customWidth="1"/>
    <col min="18" max="18" width="20.1416666666667" customWidth="1"/>
    <col min="19" max="19" width="19.2833333333333" customWidth="1"/>
    <col min="20" max="20" width="29.7083333333333" customWidth="1"/>
    <col min="21" max="21" width="30.2833333333333" customWidth="1"/>
    <col min="22" max="22" width="34.5666666666667" customWidth="1"/>
    <col min="23" max="23" width="32.8583333333333" customWidth="1"/>
    <col min="25" max="26" width="9.14166666666667" hidden="1" customWidth="1"/>
  </cols>
  <sheetData>
    <row r="1" ht="15" spans="2:20">
      <c r="B1" s="1" t="s">
        <v>71</v>
      </c>
      <c r="C1" s="2"/>
      <c r="D1" s="2"/>
      <c r="E1" s="2"/>
      <c r="F1" s="2"/>
      <c r="G1" s="2"/>
      <c r="H1" s="2"/>
      <c r="I1" s="19"/>
      <c r="J1" s="1" t="s">
        <v>72</v>
      </c>
      <c r="K1" s="2"/>
      <c r="L1" s="2"/>
      <c r="M1" s="2"/>
      <c r="N1" s="2"/>
      <c r="O1" s="2"/>
      <c r="P1" s="2"/>
      <c r="Q1" s="19"/>
      <c r="R1" s="11"/>
      <c r="S1" s="11"/>
      <c r="T1" s="11"/>
    </row>
    <row r="2" ht="15" customHeight="1" spans="2:28">
      <c r="B2" s="3" t="s">
        <v>73</v>
      </c>
      <c r="C2" s="4"/>
      <c r="D2" s="4"/>
      <c r="E2" s="5"/>
      <c r="F2" s="3" t="s">
        <v>74</v>
      </c>
      <c r="G2" s="4"/>
      <c r="H2" s="4"/>
      <c r="I2" s="5"/>
      <c r="J2" s="3" t="s">
        <v>73</v>
      </c>
      <c r="K2" s="4"/>
      <c r="L2" s="4"/>
      <c r="M2" s="5"/>
      <c r="N2" s="3" t="s">
        <v>74</v>
      </c>
      <c r="O2" s="4"/>
      <c r="P2" s="4"/>
      <c r="Q2" s="5"/>
      <c r="R2" s="3" t="s">
        <v>75</v>
      </c>
      <c r="S2" s="5"/>
      <c r="T2" s="3" t="s">
        <v>76</v>
      </c>
      <c r="U2" s="5"/>
      <c r="V2" s="3" t="s">
        <v>77</v>
      </c>
      <c r="W2" s="5"/>
      <c r="Y2" s="11" t="s">
        <v>78</v>
      </c>
      <c r="Z2" s="11"/>
      <c r="AA2" s="21" t="s">
        <v>79</v>
      </c>
      <c r="AB2" s="21"/>
    </row>
    <row r="3" ht="43.5" spans="2:28">
      <c r="B3" s="6" t="s">
        <v>80</v>
      </c>
      <c r="C3" t="s">
        <v>81</v>
      </c>
      <c r="D3" s="7" t="s">
        <v>82</v>
      </c>
      <c r="E3" s="8" t="s">
        <v>83</v>
      </c>
      <c r="F3" s="6" t="s">
        <v>80</v>
      </c>
      <c r="G3" t="s">
        <v>81</v>
      </c>
      <c r="H3" s="7" t="s">
        <v>82</v>
      </c>
      <c r="I3" s="8" t="s">
        <v>83</v>
      </c>
      <c r="J3" s="6" t="s">
        <v>80</v>
      </c>
      <c r="K3" t="s">
        <v>81</v>
      </c>
      <c r="L3" s="7" t="s">
        <v>82</v>
      </c>
      <c r="M3" s="8" t="s">
        <v>83</v>
      </c>
      <c r="N3" s="6" t="s">
        <v>80</v>
      </c>
      <c r="O3" t="s">
        <v>81</v>
      </c>
      <c r="P3" s="7" t="s">
        <v>82</v>
      </c>
      <c r="Q3" s="7" t="s">
        <v>83</v>
      </c>
      <c r="R3" s="10" t="s">
        <v>73</v>
      </c>
      <c r="S3" s="13" t="s">
        <v>84</v>
      </c>
      <c r="T3" s="10" t="s">
        <v>73</v>
      </c>
      <c r="U3" s="13" t="s">
        <v>84</v>
      </c>
      <c r="V3" s="10" t="s">
        <v>73</v>
      </c>
      <c r="W3" s="13" t="s">
        <v>84</v>
      </c>
      <c r="Y3" s="11" t="s">
        <v>73</v>
      </c>
      <c r="Z3" s="11" t="s">
        <v>84</v>
      </c>
      <c r="AA3" s="21" t="s">
        <v>73</v>
      </c>
      <c r="AB3" s="21" t="s">
        <v>84</v>
      </c>
    </row>
    <row r="4" spans="1:28">
      <c r="A4" s="9" t="s">
        <v>85</v>
      </c>
      <c r="B4" s="10">
        <v>0.007495</v>
      </c>
      <c r="C4" s="11">
        <v>0.071429</v>
      </c>
      <c r="D4" s="11" t="s">
        <v>86</v>
      </c>
      <c r="E4" s="11" t="s">
        <v>86</v>
      </c>
      <c r="F4" s="10">
        <v>0.007495</v>
      </c>
      <c r="G4" s="11">
        <v>0.028571</v>
      </c>
      <c r="H4" s="11" t="s">
        <v>86</v>
      </c>
      <c r="I4" s="11" t="s">
        <v>86</v>
      </c>
      <c r="J4" s="10" t="s">
        <v>86</v>
      </c>
      <c r="K4" s="11" t="s">
        <v>86</v>
      </c>
      <c r="L4" s="11" t="s">
        <v>86</v>
      </c>
      <c r="M4" s="11" t="s">
        <v>86</v>
      </c>
      <c r="N4" s="10">
        <v>0.007495</v>
      </c>
      <c r="O4" s="11">
        <v>0.025132</v>
      </c>
      <c r="P4" s="11" t="s">
        <v>86</v>
      </c>
      <c r="Q4" s="11" t="s">
        <v>86</v>
      </c>
      <c r="R4" s="10" t="s">
        <v>86</v>
      </c>
      <c r="S4" s="13" t="s">
        <v>86</v>
      </c>
      <c r="T4" s="10" t="s">
        <v>86</v>
      </c>
      <c r="U4" s="13" t="s">
        <v>86</v>
      </c>
      <c r="V4" s="10" t="s">
        <v>86</v>
      </c>
      <c r="W4" s="13" t="s">
        <v>86</v>
      </c>
      <c r="Y4">
        <f t="shared" ref="Y4:Y20" si="0">-2*LN(PRODUCT(B4,J4))</f>
        <v>9.78703829485515</v>
      </c>
      <c r="Z4">
        <f t="shared" ref="Z4:Z20" si="1">-2*LN(PRODUCT(F4,N4))</f>
        <v>19.5740765897103</v>
      </c>
      <c r="AA4" s="22">
        <f>1-_xlfn.CHISQ.DIST(Y4,4,1)</f>
        <v>0.0441719260099697</v>
      </c>
      <c r="AB4" s="22">
        <f>1-_xlfn.CHISQ.DIST(Z4,4,1)</f>
        <v>0.000605962145889372</v>
      </c>
    </row>
    <row r="5" spans="1:28">
      <c r="A5" s="12" t="s">
        <v>87</v>
      </c>
      <c r="B5" s="10">
        <v>0.0079365</v>
      </c>
      <c r="C5" s="11">
        <v>0.071429</v>
      </c>
      <c r="D5" s="11">
        <v>1.44595464237255</v>
      </c>
      <c r="E5" s="13">
        <f>IF(D5&gt;1,1,-1)</f>
        <v>1</v>
      </c>
      <c r="F5" s="10">
        <v>0.0079365</v>
      </c>
      <c r="G5" s="11">
        <v>0.028571</v>
      </c>
      <c r="H5" s="11">
        <v>0.639472460087826</v>
      </c>
      <c r="I5" s="13">
        <f t="shared" ref="I5:I20" si="2">IF(H5&gt;1,1,-1)</f>
        <v>-1</v>
      </c>
      <c r="J5" s="10">
        <v>0.095238</v>
      </c>
      <c r="K5" s="11">
        <v>0.26984</v>
      </c>
      <c r="L5" s="11">
        <v>1.54724484140518</v>
      </c>
      <c r="M5" s="13">
        <f t="shared" ref="M5:M20" si="3">IF(L5&gt;1,1,-1)</f>
        <v>1</v>
      </c>
      <c r="N5" s="10">
        <v>0.54762</v>
      </c>
      <c r="O5" s="11">
        <v>0.6503</v>
      </c>
      <c r="P5">
        <v>0.882545920911613</v>
      </c>
      <c r="Q5" s="11">
        <f t="shared" ref="Q5:Q20" si="4">IF(P5&gt;1,1,-1)</f>
        <v>-1</v>
      </c>
      <c r="R5" s="10">
        <f t="shared" ref="R5:R20" si="5">IF(E5=M5,1,0)</f>
        <v>1</v>
      </c>
      <c r="S5" s="13">
        <f t="shared" ref="S5:S20" si="6">IF(I5=Q5,1,0)</f>
        <v>1</v>
      </c>
      <c r="T5" s="10">
        <f>IF(E5=M5,AVERAGE(B5,J5),"Not consistent")</f>
        <v>0.05158725</v>
      </c>
      <c r="U5" s="13">
        <f t="shared" ref="U5:U20" si="7">IF(I5=Q5,AVERAGE(F5,N5),"Not consistent")</f>
        <v>0.27777825</v>
      </c>
      <c r="V5" s="10">
        <f t="shared" ref="V5:W9" si="8">IF(R5=1,AA5,"Not consistent")</f>
        <v>0.00618869447377612</v>
      </c>
      <c r="W5" s="13">
        <f t="shared" si="8"/>
        <v>0.0279827306439118</v>
      </c>
      <c r="Y5">
        <f t="shared" si="0"/>
        <v>14.3753183282319</v>
      </c>
      <c r="Z5">
        <f t="shared" si="1"/>
        <v>10.8769131403545</v>
      </c>
      <c r="AA5" s="22">
        <f t="shared" ref="AA5:AB20" si="9">1-_xlfn.CHISQ.DIST(Y5,4,1)</f>
        <v>0.00618869447377612</v>
      </c>
      <c r="AB5" s="22">
        <f t="shared" si="9"/>
        <v>0.0279827306439118</v>
      </c>
    </row>
    <row r="6" spans="1:28">
      <c r="A6" s="12" t="s">
        <v>88</v>
      </c>
      <c r="B6" s="10">
        <v>0.015873</v>
      </c>
      <c r="C6" s="11">
        <v>0.095238</v>
      </c>
      <c r="D6" s="11">
        <v>0.585024293730057</v>
      </c>
      <c r="E6" s="13">
        <f t="shared" ref="E6:E20" si="10">IF(D6&gt;1,1,-1)</f>
        <v>-1</v>
      </c>
      <c r="F6" s="10">
        <v>0.031746</v>
      </c>
      <c r="G6" s="11">
        <v>0.071429</v>
      </c>
      <c r="H6" s="11">
        <v>0.536943093463395</v>
      </c>
      <c r="I6" s="13">
        <f t="shared" si="2"/>
        <v>-1</v>
      </c>
      <c r="J6" s="10">
        <v>0.095238</v>
      </c>
      <c r="K6" s="11">
        <v>0.26984</v>
      </c>
      <c r="L6" s="11">
        <v>0.697870116867369</v>
      </c>
      <c r="M6" s="13">
        <f t="shared" si="3"/>
        <v>-1</v>
      </c>
      <c r="N6" s="10">
        <v>0.0079365</v>
      </c>
      <c r="O6" s="11">
        <v>0.025132</v>
      </c>
      <c r="P6">
        <v>0.131538769110408</v>
      </c>
      <c r="Q6" s="11">
        <f t="shared" si="4"/>
        <v>-1</v>
      </c>
      <c r="R6" s="10">
        <f t="shared" si="5"/>
        <v>1</v>
      </c>
      <c r="S6" s="13">
        <f t="shared" si="6"/>
        <v>1</v>
      </c>
      <c r="T6" s="10">
        <f>IF(E6=M6,AVERAGE(B6,J6),"Not consistent")</f>
        <v>0.0555555</v>
      </c>
      <c r="U6" s="13">
        <f t="shared" si="7"/>
        <v>0.01984125</v>
      </c>
      <c r="V6" s="10">
        <f t="shared" si="8"/>
        <v>0.0113295495004377</v>
      </c>
      <c r="W6" s="13">
        <f t="shared" si="8"/>
        <v>0.00233969586300087</v>
      </c>
      <c r="Y6">
        <f t="shared" si="0"/>
        <v>12.989023967112</v>
      </c>
      <c r="Z6">
        <f t="shared" si="1"/>
        <v>16.5725429055681</v>
      </c>
      <c r="AA6" s="22">
        <f t="shared" si="9"/>
        <v>0.0113295495004377</v>
      </c>
      <c r="AB6" s="22">
        <f t="shared" si="9"/>
        <v>0.00233969586300087</v>
      </c>
    </row>
    <row r="7" spans="1:28">
      <c r="A7" s="12" t="s">
        <v>89</v>
      </c>
      <c r="B7" s="10">
        <v>0.055556</v>
      </c>
      <c r="C7" s="11">
        <v>0.2</v>
      </c>
      <c r="D7" s="11">
        <v>1.87616921127271</v>
      </c>
      <c r="E7" s="13">
        <f t="shared" si="10"/>
        <v>1</v>
      </c>
      <c r="F7" s="10">
        <v>0.84127</v>
      </c>
      <c r="G7" s="11">
        <v>0.89076</v>
      </c>
      <c r="H7" s="11">
        <v>0.998263107108395</v>
      </c>
      <c r="I7" s="13">
        <f t="shared" si="2"/>
        <v>-1</v>
      </c>
      <c r="J7" s="10">
        <v>0.095238</v>
      </c>
      <c r="K7" s="11">
        <v>0.26984</v>
      </c>
      <c r="L7" s="11">
        <v>1.74269987872003</v>
      </c>
      <c r="M7" s="13">
        <f t="shared" si="3"/>
        <v>1</v>
      </c>
      <c r="N7" s="10">
        <v>1</v>
      </c>
      <c r="O7" s="11">
        <v>1</v>
      </c>
      <c r="P7">
        <v>1.01311563169165</v>
      </c>
      <c r="Q7" s="11">
        <f t="shared" si="4"/>
        <v>1</v>
      </c>
      <c r="R7" s="10">
        <f t="shared" si="5"/>
        <v>1</v>
      </c>
      <c r="S7" s="13">
        <f t="shared" si="6"/>
        <v>0</v>
      </c>
      <c r="T7" s="10">
        <f>IF(E7=M7,AVERAGE(B7,J7),"Not consistent")</f>
        <v>0.075397</v>
      </c>
      <c r="U7" s="13" t="str">
        <f t="shared" si="7"/>
        <v>Not consistent</v>
      </c>
      <c r="V7" s="10">
        <f t="shared" si="8"/>
        <v>0.0330253106202238</v>
      </c>
      <c r="W7" s="13" t="str">
        <f t="shared" si="8"/>
        <v>Not consistent</v>
      </c>
      <c r="Y7">
        <f t="shared" si="0"/>
        <v>10.4834800301843</v>
      </c>
      <c r="Z7">
        <f t="shared" si="1"/>
        <v>0.345685248320367</v>
      </c>
      <c r="AA7" s="22">
        <f t="shared" si="9"/>
        <v>0.0330253106202238</v>
      </c>
      <c r="AB7" s="22">
        <f t="shared" si="9"/>
        <v>0.986677314427237</v>
      </c>
    </row>
    <row r="8" spans="1:28">
      <c r="A8" s="12" t="s">
        <v>90</v>
      </c>
      <c r="B8" s="10">
        <v>0.074639</v>
      </c>
      <c r="C8" s="11">
        <v>0.22392</v>
      </c>
      <c r="D8" s="11">
        <v>9.08602150537634</v>
      </c>
      <c r="E8" s="13">
        <f t="shared" si="10"/>
        <v>1</v>
      </c>
      <c r="F8" s="10">
        <v>0.16124</v>
      </c>
      <c r="G8" s="11">
        <v>0.26384</v>
      </c>
      <c r="H8" s="11">
        <v>0.22603550295858</v>
      </c>
      <c r="I8" s="13">
        <f t="shared" si="2"/>
        <v>-1</v>
      </c>
      <c r="J8" s="10">
        <v>1</v>
      </c>
      <c r="K8" s="11">
        <v>1</v>
      </c>
      <c r="L8" s="11">
        <v>0.450643776824034</v>
      </c>
      <c r="M8" s="13">
        <f t="shared" si="3"/>
        <v>-1</v>
      </c>
      <c r="N8" s="10">
        <v>1</v>
      </c>
      <c r="O8" s="11">
        <v>1</v>
      </c>
      <c r="P8">
        <v>0.895238095238095</v>
      </c>
      <c r="Q8" s="11">
        <f t="shared" si="4"/>
        <v>-1</v>
      </c>
      <c r="R8" s="10">
        <f t="shared" si="5"/>
        <v>0</v>
      </c>
      <c r="S8" s="13">
        <f t="shared" si="6"/>
        <v>1</v>
      </c>
      <c r="T8" s="10" t="str">
        <f>IF(E8=M8,AVERAGE(B8,J8),"Not consistent")</f>
        <v>Not consistent</v>
      </c>
      <c r="U8" s="13">
        <f t="shared" si="7"/>
        <v>0.58062</v>
      </c>
      <c r="V8" s="10" t="str">
        <f t="shared" si="8"/>
        <v>Not consistent</v>
      </c>
      <c r="W8" s="13">
        <f t="shared" si="8"/>
        <v>0.455480642579816</v>
      </c>
      <c r="Y8">
        <f t="shared" si="0"/>
        <v>5.19018424034963</v>
      </c>
      <c r="Z8">
        <f t="shared" si="1"/>
        <v>3.64972268146634</v>
      </c>
      <c r="AA8" s="22">
        <f t="shared" si="9"/>
        <v>0.268334080757728</v>
      </c>
      <c r="AB8" s="22">
        <f t="shared" si="9"/>
        <v>0.455480642579816</v>
      </c>
    </row>
    <row r="9" spans="1:28">
      <c r="A9" s="12" t="s">
        <v>91</v>
      </c>
      <c r="B9" s="10">
        <v>0.13879</v>
      </c>
      <c r="C9" s="11">
        <v>0.35689</v>
      </c>
      <c r="D9" s="11">
        <v>2.57241379310345</v>
      </c>
      <c r="E9" s="13">
        <f t="shared" si="10"/>
        <v>1</v>
      </c>
      <c r="F9" s="10">
        <v>0.30952</v>
      </c>
      <c r="G9" s="11">
        <v>0.42857</v>
      </c>
      <c r="H9" s="11">
        <v>0.836461126005362</v>
      </c>
      <c r="I9" s="13">
        <f t="shared" si="2"/>
        <v>-1</v>
      </c>
      <c r="J9" s="10">
        <v>1</v>
      </c>
      <c r="K9" s="11">
        <v>1</v>
      </c>
      <c r="L9" s="11">
        <v>1.06060606060606</v>
      </c>
      <c r="M9" s="13">
        <f t="shared" si="3"/>
        <v>1</v>
      </c>
      <c r="N9" s="10">
        <v>0.090688</v>
      </c>
      <c r="O9" s="11">
        <v>0.18095</v>
      </c>
      <c r="P9">
        <v>2.16071428571429</v>
      </c>
      <c r="Q9" s="11">
        <f t="shared" si="4"/>
        <v>1</v>
      </c>
      <c r="R9" s="10">
        <f t="shared" si="5"/>
        <v>1</v>
      </c>
      <c r="S9" s="13">
        <f t="shared" si="6"/>
        <v>0</v>
      </c>
      <c r="T9" s="10">
        <f>IF(E9=M9,AVERAGE(B9,J9),"Not consistent")</f>
        <v>0.569395</v>
      </c>
      <c r="U9" s="13" t="str">
        <f t="shared" si="7"/>
        <v>Not consistent</v>
      </c>
      <c r="V9" s="10">
        <f t="shared" si="8"/>
        <v>0.412871559277681</v>
      </c>
      <c r="W9" s="13" t="str">
        <f t="shared" si="8"/>
        <v>Not consistent</v>
      </c>
      <c r="Y9">
        <f t="shared" si="0"/>
        <v>3.94958655922878</v>
      </c>
      <c r="Z9">
        <f t="shared" si="1"/>
        <v>7.1461256070076</v>
      </c>
      <c r="AA9" s="22">
        <f t="shared" si="9"/>
        <v>0.412871559277681</v>
      </c>
      <c r="AB9" s="22">
        <f t="shared" si="9"/>
        <v>0.128364728531116</v>
      </c>
    </row>
    <row r="10" spans="1:28">
      <c r="A10" s="12" t="s">
        <v>92</v>
      </c>
      <c r="B10" s="10">
        <v>0.17971</v>
      </c>
      <c r="C10" s="11">
        <v>0.40435</v>
      </c>
      <c r="D10" s="11" t="s">
        <v>86</v>
      </c>
      <c r="E10" s="11" t="s">
        <v>86</v>
      </c>
      <c r="F10" s="10">
        <v>0.44069</v>
      </c>
      <c r="G10" s="11">
        <v>0.5666</v>
      </c>
      <c r="H10" s="11">
        <v>0.142759094028826</v>
      </c>
      <c r="I10" s="13">
        <f t="shared" si="2"/>
        <v>-1</v>
      </c>
      <c r="J10" s="10">
        <v>0.5179</v>
      </c>
      <c r="K10" s="11">
        <v>0.84632</v>
      </c>
      <c r="L10" s="11">
        <v>0.704837117472853</v>
      </c>
      <c r="M10" s="13">
        <f t="shared" si="3"/>
        <v>-1</v>
      </c>
      <c r="N10" s="10">
        <v>0.23932</v>
      </c>
      <c r="O10" s="11">
        <v>0.32479</v>
      </c>
      <c r="P10">
        <v>0.317927170868347</v>
      </c>
      <c r="Q10" s="11">
        <f t="shared" si="4"/>
        <v>-1</v>
      </c>
      <c r="R10" s="10" t="s">
        <v>86</v>
      </c>
      <c r="S10" s="13">
        <f t="shared" si="6"/>
        <v>1</v>
      </c>
      <c r="T10" s="10" t="s">
        <v>86</v>
      </c>
      <c r="U10" s="13">
        <f t="shared" si="7"/>
        <v>0.340005</v>
      </c>
      <c r="V10" s="10" t="s">
        <v>86</v>
      </c>
      <c r="W10" s="13">
        <f t="shared" ref="W10:W20" si="11">IF(S10=1,AB10,"Not consistent")</f>
        <v>0.342697547757422</v>
      </c>
      <c r="Y10">
        <f t="shared" si="0"/>
        <v>4.748767887981</v>
      </c>
      <c r="Z10">
        <f t="shared" si="1"/>
        <v>4.49873461805017</v>
      </c>
      <c r="AA10" s="22">
        <f t="shared" si="9"/>
        <v>0.31406001792775</v>
      </c>
      <c r="AB10" s="22">
        <f t="shared" si="9"/>
        <v>0.342697547757422</v>
      </c>
    </row>
    <row r="11" spans="1:28">
      <c r="A11" s="12" t="s">
        <v>93</v>
      </c>
      <c r="B11" s="10">
        <v>0.22222</v>
      </c>
      <c r="C11" s="11">
        <v>0.44444</v>
      </c>
      <c r="D11" s="11">
        <v>0.87904725213983</v>
      </c>
      <c r="E11" s="13">
        <f t="shared" si="10"/>
        <v>-1</v>
      </c>
      <c r="F11" s="10">
        <v>0.0079365</v>
      </c>
      <c r="G11" s="11">
        <v>0.028571</v>
      </c>
      <c r="H11" s="11">
        <v>3.59782142550819</v>
      </c>
      <c r="I11" s="13">
        <f t="shared" si="2"/>
        <v>1</v>
      </c>
      <c r="J11" s="10">
        <v>0.095238</v>
      </c>
      <c r="K11" s="11">
        <v>0.26984</v>
      </c>
      <c r="L11" s="11">
        <v>1.2251282332611</v>
      </c>
      <c r="M11" s="13">
        <f t="shared" si="3"/>
        <v>1</v>
      </c>
      <c r="N11" s="10">
        <v>0.0079365</v>
      </c>
      <c r="O11" s="11">
        <v>0.025132</v>
      </c>
      <c r="P11">
        <v>9.01092550030831</v>
      </c>
      <c r="Q11" s="11">
        <f t="shared" si="4"/>
        <v>1</v>
      </c>
      <c r="R11" s="10">
        <f t="shared" si="5"/>
        <v>0</v>
      </c>
      <c r="S11" s="13">
        <f t="shared" si="6"/>
        <v>1</v>
      </c>
      <c r="T11" s="10" t="str">
        <f t="shared" ref="T11:T20" si="12">IF(E11=M11,AVERAGE(B11,J11),"Not consistent")</f>
        <v>Not consistent</v>
      </c>
      <c r="U11" s="13">
        <f t="shared" si="7"/>
        <v>0.0079365</v>
      </c>
      <c r="V11" s="10" t="str">
        <f t="shared" ref="V11:V20" si="13">IF(R11=1,AA11,"Not consistent")</f>
        <v>Not consistent</v>
      </c>
      <c r="W11" s="13">
        <f t="shared" si="11"/>
        <v>0.000672243919676463</v>
      </c>
      <c r="Y11">
        <f t="shared" si="0"/>
        <v>7.7109273079805</v>
      </c>
      <c r="Z11">
        <f t="shared" si="1"/>
        <v>19.3451316278079</v>
      </c>
      <c r="AA11" s="22">
        <f t="shared" si="9"/>
        <v>0.102760005162722</v>
      </c>
      <c r="AB11" s="22">
        <f t="shared" si="9"/>
        <v>0.000672243919676463</v>
      </c>
    </row>
    <row r="12" spans="1:28">
      <c r="A12" s="12" t="s">
        <v>94</v>
      </c>
      <c r="B12" s="10">
        <v>0.30952</v>
      </c>
      <c r="C12" s="11">
        <v>0.55714</v>
      </c>
      <c r="D12" s="11">
        <v>0.765459610027855</v>
      </c>
      <c r="E12" s="13">
        <f t="shared" si="10"/>
        <v>-1</v>
      </c>
      <c r="F12" s="10">
        <v>0.54762</v>
      </c>
      <c r="G12" s="11">
        <v>0.65714</v>
      </c>
      <c r="H12" s="11">
        <v>1.12215422276622</v>
      </c>
      <c r="I12" s="13">
        <f t="shared" si="2"/>
        <v>1</v>
      </c>
      <c r="J12" s="10">
        <v>0.22222</v>
      </c>
      <c r="K12" s="11">
        <v>0.53968</v>
      </c>
      <c r="L12" s="11">
        <v>1.80053908355795</v>
      </c>
      <c r="M12" s="13">
        <f t="shared" si="3"/>
        <v>1</v>
      </c>
      <c r="N12" s="10">
        <v>0.095238</v>
      </c>
      <c r="O12" s="11">
        <v>0.18095</v>
      </c>
      <c r="P12">
        <v>0.36254763200871</v>
      </c>
      <c r="Q12" s="11">
        <f t="shared" si="4"/>
        <v>-1</v>
      </c>
      <c r="R12" s="10">
        <f t="shared" si="5"/>
        <v>0</v>
      </c>
      <c r="S12" s="13">
        <f t="shared" si="6"/>
        <v>0</v>
      </c>
      <c r="T12" s="10" t="str">
        <f t="shared" si="12"/>
        <v>Not consistent</v>
      </c>
      <c r="U12" s="13" t="str">
        <f t="shared" si="7"/>
        <v>Not consistent</v>
      </c>
      <c r="V12" s="10" t="str">
        <f t="shared" si="13"/>
        <v>Not consistent</v>
      </c>
      <c r="W12" s="13" t="str">
        <f t="shared" si="11"/>
        <v>Not consistent</v>
      </c>
      <c r="Y12">
        <f t="shared" si="0"/>
        <v>5.35363993083231</v>
      </c>
      <c r="Z12">
        <f t="shared" si="1"/>
        <v>5.90709984077855</v>
      </c>
      <c r="AA12" s="22">
        <f t="shared" si="9"/>
        <v>0.252897318933878</v>
      </c>
      <c r="AB12" s="22">
        <f t="shared" si="9"/>
        <v>0.206194365939102</v>
      </c>
    </row>
    <row r="13" spans="1:28">
      <c r="A13" s="12" t="s">
        <v>95</v>
      </c>
      <c r="B13" s="10">
        <v>0.42063</v>
      </c>
      <c r="C13" s="11">
        <v>0.68831</v>
      </c>
      <c r="D13" s="11">
        <v>1.08662345315262</v>
      </c>
      <c r="E13" s="13">
        <f t="shared" si="10"/>
        <v>1</v>
      </c>
      <c r="F13" s="10">
        <v>0.22222</v>
      </c>
      <c r="G13" s="11">
        <v>0.33333</v>
      </c>
      <c r="H13" s="11">
        <v>1.3034397273009</v>
      </c>
      <c r="I13" s="13">
        <f t="shared" si="2"/>
        <v>1</v>
      </c>
      <c r="J13" s="10">
        <v>1</v>
      </c>
      <c r="K13" s="11">
        <v>1</v>
      </c>
      <c r="L13" s="11">
        <v>0.873691514963606</v>
      </c>
      <c r="M13" s="13">
        <f t="shared" si="3"/>
        <v>-1</v>
      </c>
      <c r="N13" s="10">
        <v>0.22222</v>
      </c>
      <c r="O13" s="11">
        <v>0.32479</v>
      </c>
      <c r="P13">
        <v>1.88539272678113</v>
      </c>
      <c r="Q13" s="11">
        <f t="shared" si="4"/>
        <v>1</v>
      </c>
      <c r="R13" s="10">
        <f t="shared" si="5"/>
        <v>0</v>
      </c>
      <c r="S13" s="13">
        <f t="shared" si="6"/>
        <v>1</v>
      </c>
      <c r="T13" s="10" t="str">
        <f t="shared" si="12"/>
        <v>Not consistent</v>
      </c>
      <c r="U13" s="13">
        <f t="shared" si="7"/>
        <v>0.22222</v>
      </c>
      <c r="V13" s="10" t="str">
        <f t="shared" si="13"/>
        <v>Not consistent</v>
      </c>
      <c r="W13" s="13">
        <f t="shared" si="11"/>
        <v>0.197930599039876</v>
      </c>
      <c r="Y13">
        <f t="shared" si="0"/>
        <v>1.73200338316197</v>
      </c>
      <c r="Z13">
        <f t="shared" si="1"/>
        <v>6.0163495873051</v>
      </c>
      <c r="AA13" s="22">
        <f t="shared" si="9"/>
        <v>0.784896291529711</v>
      </c>
      <c r="AB13" s="22">
        <f t="shared" si="9"/>
        <v>0.197930599039876</v>
      </c>
    </row>
    <row r="14" spans="1:28">
      <c r="A14" s="12" t="s">
        <v>96</v>
      </c>
      <c r="B14" s="10">
        <v>0.54762</v>
      </c>
      <c r="C14" s="11">
        <v>0.73109</v>
      </c>
      <c r="D14" s="11">
        <v>1.06836480749524</v>
      </c>
      <c r="E14" s="13">
        <f t="shared" si="10"/>
        <v>1</v>
      </c>
      <c r="F14" s="10">
        <v>1</v>
      </c>
      <c r="G14" s="11">
        <v>1</v>
      </c>
      <c r="H14" s="11">
        <v>0.954919155933132</v>
      </c>
      <c r="I14" s="13">
        <f t="shared" si="2"/>
        <v>-1</v>
      </c>
      <c r="J14" s="10">
        <v>0.095238</v>
      </c>
      <c r="K14" s="11">
        <v>0.26984</v>
      </c>
      <c r="L14" s="11">
        <v>1.24360770577933</v>
      </c>
      <c r="M14" s="13">
        <f t="shared" si="3"/>
        <v>1</v>
      </c>
      <c r="N14" s="10">
        <v>0.0079365</v>
      </c>
      <c r="O14" s="11">
        <v>0.025132</v>
      </c>
      <c r="P14">
        <v>0.318757921419518</v>
      </c>
      <c r="Q14" s="11">
        <f t="shared" si="4"/>
        <v>-1</v>
      </c>
      <c r="R14" s="10">
        <f t="shared" si="5"/>
        <v>1</v>
      </c>
      <c r="S14" s="13">
        <f t="shared" si="6"/>
        <v>1</v>
      </c>
      <c r="T14" s="10">
        <f t="shared" si="12"/>
        <v>0.321429</v>
      </c>
      <c r="U14" s="13">
        <f t="shared" si="7"/>
        <v>0.50396825</v>
      </c>
      <c r="V14" s="10">
        <f t="shared" si="13"/>
        <v>0.206194365939102</v>
      </c>
      <c r="W14" s="13">
        <f t="shared" si="11"/>
        <v>0.0463196592910244</v>
      </c>
      <c r="Y14">
        <f t="shared" si="0"/>
        <v>5.90709984077855</v>
      </c>
      <c r="Z14">
        <f t="shared" si="1"/>
        <v>9.67256581390396</v>
      </c>
      <c r="AA14" s="22">
        <f t="shared" si="9"/>
        <v>0.206194365939102</v>
      </c>
      <c r="AB14" s="22">
        <f t="shared" si="9"/>
        <v>0.0463196592910244</v>
      </c>
    </row>
    <row r="15" spans="1:28">
      <c r="A15" s="12" t="s">
        <v>97</v>
      </c>
      <c r="B15" s="10">
        <v>0.69048</v>
      </c>
      <c r="C15" s="11">
        <v>0.73109</v>
      </c>
      <c r="D15" s="11">
        <v>1.2121699700139</v>
      </c>
      <c r="E15" s="13">
        <f t="shared" si="10"/>
        <v>1</v>
      </c>
      <c r="F15" s="10">
        <v>0.15079</v>
      </c>
      <c r="G15" s="11">
        <v>0.26384</v>
      </c>
      <c r="H15" s="11">
        <v>2.26046216966333</v>
      </c>
      <c r="I15" s="13">
        <f t="shared" si="2"/>
        <v>1</v>
      </c>
      <c r="J15" s="10">
        <v>0.84127</v>
      </c>
      <c r="K15" s="11">
        <v>1</v>
      </c>
      <c r="L15" s="11">
        <v>1.33715839917109</v>
      </c>
      <c r="M15" s="13">
        <f t="shared" si="3"/>
        <v>1</v>
      </c>
      <c r="N15" s="10">
        <v>0.015873</v>
      </c>
      <c r="O15" s="11">
        <v>0.043084</v>
      </c>
      <c r="P15">
        <v>2.34763952654927</v>
      </c>
      <c r="Q15" s="11">
        <f t="shared" si="4"/>
        <v>1</v>
      </c>
      <c r="R15" s="10">
        <f t="shared" si="5"/>
        <v>1</v>
      </c>
      <c r="S15" s="13">
        <f t="shared" si="6"/>
        <v>1</v>
      </c>
      <c r="T15" s="10">
        <f t="shared" si="12"/>
        <v>0.765875</v>
      </c>
      <c r="U15" s="13">
        <f t="shared" si="7"/>
        <v>0.0833315</v>
      </c>
      <c r="V15" s="10">
        <f t="shared" si="13"/>
        <v>0.89642051395765</v>
      </c>
      <c r="W15" s="13">
        <f t="shared" si="11"/>
        <v>0.0168382066857895</v>
      </c>
      <c r="Y15">
        <f t="shared" si="0"/>
        <v>1.08642179046184</v>
      </c>
      <c r="Z15">
        <f t="shared" si="1"/>
        <v>12.0700057299929</v>
      </c>
      <c r="AA15" s="22">
        <f t="shared" si="9"/>
        <v>0.89642051395765</v>
      </c>
      <c r="AB15" s="22">
        <f t="shared" si="9"/>
        <v>0.0168382066857895</v>
      </c>
    </row>
    <row r="16" spans="1:28">
      <c r="A16" s="12" t="s">
        <v>98</v>
      </c>
      <c r="B16" s="10">
        <v>0.69048</v>
      </c>
      <c r="C16" s="11">
        <v>0.73109</v>
      </c>
      <c r="D16" s="11">
        <v>1.21727972626176</v>
      </c>
      <c r="E16" s="13">
        <f t="shared" si="10"/>
        <v>1</v>
      </c>
      <c r="F16" s="10">
        <v>0.095238</v>
      </c>
      <c r="G16" s="11">
        <v>0.19048</v>
      </c>
      <c r="H16" s="11">
        <v>0.3756148981026</v>
      </c>
      <c r="I16" s="13">
        <f t="shared" si="2"/>
        <v>-1</v>
      </c>
      <c r="J16" s="10">
        <v>1</v>
      </c>
      <c r="K16" s="11">
        <v>1</v>
      </c>
      <c r="L16" s="11">
        <v>0.983677910772579</v>
      </c>
      <c r="M16" s="13">
        <f t="shared" si="3"/>
        <v>-1</v>
      </c>
      <c r="N16" s="10">
        <v>0.13879</v>
      </c>
      <c r="O16" s="11">
        <v>0.23973</v>
      </c>
      <c r="P16">
        <v>0.375368731563422</v>
      </c>
      <c r="Q16" s="11">
        <f t="shared" si="4"/>
        <v>-1</v>
      </c>
      <c r="R16" s="10">
        <f t="shared" si="5"/>
        <v>0</v>
      </c>
      <c r="S16" s="13">
        <f t="shared" si="6"/>
        <v>1</v>
      </c>
      <c r="T16" s="10" t="str">
        <f t="shared" si="12"/>
        <v>Not consistent</v>
      </c>
      <c r="U16" s="13">
        <f t="shared" si="7"/>
        <v>0.117014</v>
      </c>
      <c r="V16" s="10" t="str">
        <f t="shared" si="13"/>
        <v>Not consistent</v>
      </c>
      <c r="W16" s="13">
        <f t="shared" si="11"/>
        <v>0.0704017457895618</v>
      </c>
      <c r="Y16">
        <f t="shared" si="0"/>
        <v>0.74073654214147</v>
      </c>
      <c r="Z16">
        <f t="shared" si="1"/>
        <v>8.65233907355673</v>
      </c>
      <c r="AA16" s="22">
        <f t="shared" si="9"/>
        <v>0.946211883808921</v>
      </c>
      <c r="AB16" s="22">
        <f t="shared" si="9"/>
        <v>0.0704017457895618</v>
      </c>
    </row>
    <row r="17" spans="1:28">
      <c r="A17" s="12" t="s">
        <v>99</v>
      </c>
      <c r="B17" s="10">
        <v>0.69048</v>
      </c>
      <c r="C17" s="11">
        <v>0.73109</v>
      </c>
      <c r="D17" s="11">
        <v>1.30561037496476</v>
      </c>
      <c r="E17" s="13">
        <f t="shared" si="10"/>
        <v>1</v>
      </c>
      <c r="F17" s="10">
        <v>0.0079365</v>
      </c>
      <c r="G17" s="11">
        <v>0.028571</v>
      </c>
      <c r="H17" s="11">
        <v>0.264413733534874</v>
      </c>
      <c r="I17" s="13">
        <f t="shared" si="2"/>
        <v>-1</v>
      </c>
      <c r="J17" s="10">
        <v>0.54762</v>
      </c>
      <c r="K17" s="11">
        <v>0.84632</v>
      </c>
      <c r="L17" s="11">
        <v>1.63213530655391</v>
      </c>
      <c r="M17" s="13">
        <f t="shared" si="3"/>
        <v>1</v>
      </c>
      <c r="N17" s="10">
        <v>1</v>
      </c>
      <c r="O17" s="11">
        <v>1</v>
      </c>
      <c r="P17">
        <v>1.12917737789203</v>
      </c>
      <c r="Q17" s="11">
        <f t="shared" si="4"/>
        <v>1</v>
      </c>
      <c r="R17" s="10">
        <f t="shared" si="5"/>
        <v>1</v>
      </c>
      <c r="S17" s="13">
        <f t="shared" si="6"/>
        <v>0</v>
      </c>
      <c r="T17" s="10">
        <f t="shared" si="12"/>
        <v>0.61905</v>
      </c>
      <c r="U17" s="13" t="str">
        <f t="shared" si="7"/>
        <v>Not consistent</v>
      </c>
      <c r="V17" s="10">
        <f t="shared" si="13"/>
        <v>0.745858853339591</v>
      </c>
      <c r="W17" s="13" t="str">
        <f t="shared" si="11"/>
        <v>Not consistent</v>
      </c>
      <c r="Y17">
        <f t="shared" si="0"/>
        <v>1.94508386859206</v>
      </c>
      <c r="Z17">
        <f t="shared" si="1"/>
        <v>9.67256581390396</v>
      </c>
      <c r="AA17" s="22">
        <f t="shared" si="9"/>
        <v>0.745858853339591</v>
      </c>
      <c r="AB17" s="22">
        <f t="shared" si="9"/>
        <v>0.0463196592910244</v>
      </c>
    </row>
    <row r="18" spans="1:28">
      <c r="A18" s="12" t="s">
        <v>100</v>
      </c>
      <c r="B18" s="10">
        <v>0.69048</v>
      </c>
      <c r="C18" s="11">
        <v>0.73109</v>
      </c>
      <c r="D18" s="11">
        <v>1.61577317652946</v>
      </c>
      <c r="E18" s="13">
        <f t="shared" si="10"/>
        <v>1</v>
      </c>
      <c r="F18" s="10">
        <v>0.84127</v>
      </c>
      <c r="G18" s="11">
        <v>0.89076</v>
      </c>
      <c r="H18" s="11">
        <v>1.02392450574979</v>
      </c>
      <c r="I18" s="13">
        <f t="shared" si="2"/>
        <v>1</v>
      </c>
      <c r="J18" s="10">
        <v>0.095238</v>
      </c>
      <c r="K18" s="11">
        <v>0.26984</v>
      </c>
      <c r="L18" s="11">
        <v>2.61647380789481</v>
      </c>
      <c r="M18" s="13">
        <f t="shared" si="3"/>
        <v>1</v>
      </c>
      <c r="N18" s="10">
        <v>0.30952</v>
      </c>
      <c r="O18" s="11">
        <v>0.39206</v>
      </c>
      <c r="P18">
        <v>1.50862343391164</v>
      </c>
      <c r="Q18" s="11">
        <f t="shared" si="4"/>
        <v>1</v>
      </c>
      <c r="R18" s="10">
        <f t="shared" si="5"/>
        <v>1</v>
      </c>
      <c r="S18" s="13">
        <f t="shared" si="6"/>
        <v>1</v>
      </c>
      <c r="T18" s="10">
        <f t="shared" si="12"/>
        <v>0.392859</v>
      </c>
      <c r="U18" s="13">
        <f t="shared" si="7"/>
        <v>0.575395</v>
      </c>
      <c r="V18" s="10">
        <f t="shared" si="13"/>
        <v>0.244741675434795</v>
      </c>
      <c r="W18" s="13">
        <f t="shared" si="11"/>
        <v>0.610764067365148</v>
      </c>
      <c r="Y18">
        <f t="shared" si="0"/>
        <v>5.44348905646943</v>
      </c>
      <c r="Z18">
        <f t="shared" si="1"/>
        <v>2.69115038550013</v>
      </c>
      <c r="AA18" s="22">
        <f t="shared" si="9"/>
        <v>0.244741675434795</v>
      </c>
      <c r="AB18" s="22">
        <f t="shared" si="9"/>
        <v>0.610764067365148</v>
      </c>
    </row>
    <row r="19" spans="1:28">
      <c r="A19" s="12" t="s">
        <v>101</v>
      </c>
      <c r="B19" s="10">
        <v>0.69048</v>
      </c>
      <c r="C19" s="11">
        <v>0.73109</v>
      </c>
      <c r="D19" s="11">
        <v>0.860953817442767</v>
      </c>
      <c r="E19" s="13">
        <f t="shared" si="10"/>
        <v>-1</v>
      </c>
      <c r="F19" s="10">
        <v>0.015873</v>
      </c>
      <c r="G19" s="11">
        <v>0.040816</v>
      </c>
      <c r="H19" s="11">
        <v>2.98254769504862</v>
      </c>
      <c r="I19" s="13">
        <f t="shared" si="2"/>
        <v>1</v>
      </c>
      <c r="J19" s="10">
        <v>0.84127</v>
      </c>
      <c r="K19" s="11">
        <v>1</v>
      </c>
      <c r="L19" s="11">
        <v>0.978376636331548</v>
      </c>
      <c r="M19" s="13">
        <f t="shared" si="3"/>
        <v>-1</v>
      </c>
      <c r="N19" s="10">
        <v>0.0079365</v>
      </c>
      <c r="O19" s="11">
        <v>0.025132</v>
      </c>
      <c r="P19">
        <v>5.29580248462793</v>
      </c>
      <c r="Q19" s="11">
        <f t="shared" si="4"/>
        <v>1</v>
      </c>
      <c r="R19" s="10">
        <f t="shared" si="5"/>
        <v>1</v>
      </c>
      <c r="S19" s="13">
        <f t="shared" si="6"/>
        <v>1</v>
      </c>
      <c r="T19" s="10">
        <f t="shared" si="12"/>
        <v>0.765875</v>
      </c>
      <c r="U19" s="13">
        <f t="shared" si="7"/>
        <v>0.01190475</v>
      </c>
      <c r="V19" s="10">
        <f t="shared" si="13"/>
        <v>0.89642051395765</v>
      </c>
      <c r="W19" s="13">
        <f t="shared" si="11"/>
        <v>0.00125716788542662</v>
      </c>
      <c r="Y19">
        <f t="shared" si="0"/>
        <v>1.08642179046184</v>
      </c>
      <c r="Z19">
        <f t="shared" si="1"/>
        <v>17.958837266688</v>
      </c>
      <c r="AA19" s="22">
        <f t="shared" si="9"/>
        <v>0.89642051395765</v>
      </c>
      <c r="AB19" s="22">
        <f t="shared" si="9"/>
        <v>0.00125716788542662</v>
      </c>
    </row>
    <row r="20" ht="15" spans="1:28">
      <c r="A20" s="14" t="s">
        <v>102</v>
      </c>
      <c r="B20" s="15">
        <v>1</v>
      </c>
      <c r="C20" s="16">
        <v>1</v>
      </c>
      <c r="D20" s="16">
        <v>1.01885394425529</v>
      </c>
      <c r="E20" s="17">
        <f t="shared" si="10"/>
        <v>1</v>
      </c>
      <c r="F20" s="15">
        <v>0.0079365</v>
      </c>
      <c r="G20" s="16">
        <v>0.028571</v>
      </c>
      <c r="H20" s="16">
        <v>0.618870446949527</v>
      </c>
      <c r="I20" s="17">
        <f t="shared" si="2"/>
        <v>-1</v>
      </c>
      <c r="J20" s="15">
        <v>0.42063</v>
      </c>
      <c r="K20" s="16">
        <v>0.79453</v>
      </c>
      <c r="L20" s="16">
        <v>1.07533733309529</v>
      </c>
      <c r="M20" s="17">
        <f t="shared" si="3"/>
        <v>1</v>
      </c>
      <c r="N20" s="15">
        <v>0.0079365</v>
      </c>
      <c r="O20" s="16">
        <v>0.025132</v>
      </c>
      <c r="P20" s="20">
        <v>0.660144691760256</v>
      </c>
      <c r="Q20" s="16">
        <f t="shared" si="4"/>
        <v>-1</v>
      </c>
      <c r="R20" s="15">
        <f t="shared" si="5"/>
        <v>1</v>
      </c>
      <c r="S20" s="17">
        <f t="shared" si="6"/>
        <v>1</v>
      </c>
      <c r="T20" s="15">
        <f t="shared" si="12"/>
        <v>0.710315</v>
      </c>
      <c r="U20" s="17">
        <f t="shared" si="7"/>
        <v>0.0079365</v>
      </c>
      <c r="V20" s="15">
        <f t="shared" si="13"/>
        <v>0.784896291529711</v>
      </c>
      <c r="W20" s="17">
        <f t="shared" si="11"/>
        <v>0.000672243919676463</v>
      </c>
      <c r="Y20">
        <f t="shared" si="0"/>
        <v>1.73200338316197</v>
      </c>
      <c r="Z20">
        <f t="shared" si="1"/>
        <v>19.3451316278079</v>
      </c>
      <c r="AA20" s="22">
        <f t="shared" si="9"/>
        <v>0.784896291529711</v>
      </c>
      <c r="AB20" s="22">
        <f t="shared" si="9"/>
        <v>0.000672243919676463</v>
      </c>
    </row>
    <row r="21" spans="2:17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2:17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2:17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2:17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</sheetData>
  <mergeCells count="11">
    <mergeCell ref="B1:I1"/>
    <mergeCell ref="J1:Q1"/>
    <mergeCell ref="B2:E2"/>
    <mergeCell ref="F2:I2"/>
    <mergeCell ref="J2:M2"/>
    <mergeCell ref="N2:Q2"/>
    <mergeCell ref="R2:S2"/>
    <mergeCell ref="T2:U2"/>
    <mergeCell ref="V2:W2"/>
    <mergeCell ref="Y2:Z2"/>
    <mergeCell ref="AA2:AB2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Suppl. Table 1</vt:lpstr>
      <vt:lpstr>Suppl. Table 2</vt:lpstr>
      <vt:lpstr>Suppl. Table 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Nolan</dc:creator>
  <cp:lastModifiedBy>OAE - Copy editor</cp:lastModifiedBy>
  <dcterms:created xsi:type="dcterms:W3CDTF">2023-01-19T04:32:00Z</dcterms:created>
  <dcterms:modified xsi:type="dcterms:W3CDTF">2024-07-01T03:45:16Z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7D3A47A2D2AC45B29D7D9D9E5CF36FEE_12</vt:lpwstr>
  </property>
  <property fmtid="{D5CDD505-2E9C-101B-9397-08002B2CF9AE}" pid="3" name="KSOProductBuildVer">
    <vt:lpwstr>2052-12.1.0.17140</vt:lpwstr>
  </property>
</Properties>
</file>